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35 кВ и выше" sheetId="1" r:id="rId1"/>
    <sheet name="ниже 35 кВ" sheetId="2" r:id="rId2"/>
    <sheet name="Лист2" sheetId="3" r:id="rId3"/>
  </sheets>
  <definedNames>
    <definedName name="_xlnm.Print_Area" localSheetId="0">'35 кВ и выше'!$A$1:$K$24</definedName>
    <definedName name="_xlnm.Print_Area" localSheetId="1">'ниже 35 кВ'!$A$1:$K$38</definedName>
  </definedNames>
  <calcPr fullCalcOnLoad="1"/>
</workbook>
</file>

<file path=xl/sharedStrings.xml><?xml version="1.0" encoding="utf-8"?>
<sst xmlns="http://schemas.openxmlformats.org/spreadsheetml/2006/main" count="138" uniqueCount="78">
  <si>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</si>
  <si>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</si>
  <si>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</si>
  <si>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</si>
  <si>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</si>
  <si>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</si>
  <si>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</si>
  <si>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</si>
  <si>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</si>
  <si>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</si>
  <si>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</si>
  <si>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</si>
  <si>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</si>
  <si>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</si>
  <si>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</si>
  <si>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</si>
  <si>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</si>
  <si>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</si>
  <si>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</si>
  <si>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</si>
  <si>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</si>
  <si>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</si>
  <si>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</si>
  <si>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</si>
  <si>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</si>
  <si>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</si>
  <si>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</si>
  <si>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</si>
  <si>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</si>
  <si>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</si>
  <si>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</si>
  <si>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</si>
  <si>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</si>
  <si>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</si>
  <si>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35/10</t>
  </si>
  <si>
    <t>35/6/6,6</t>
  </si>
  <si>
    <t>ПС 110 кВ Новоколбинская</t>
  </si>
  <si>
    <t>ПС 35 кВ Танай</t>
  </si>
  <si>
    <t>Текущий резерв мощности для присоединения потребителей (по результатам контрольного замера лето 2018 г.) (МВт)</t>
  </si>
  <si>
    <t>ПС 35 кВ Горная</t>
  </si>
  <si>
    <t>Подстанция №6</t>
  </si>
  <si>
    <t>ПС 35/6 кВ Шурапская</t>
  </si>
  <si>
    <t>ПС 35/6/6,6 кВ Лутугинская</t>
  </si>
  <si>
    <t>( 4 квартал 2018 года)</t>
  </si>
  <si>
    <t>(4 квартал 2018 года)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</si>
  <si>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</si>
  <si>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</si>
  <si>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</si>
  <si>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</si>
  <si>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</si>
  <si>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</si>
  <si>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</si>
  <si>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</si>
  <si>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</si>
  <si>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</si>
  <si>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</si>
  <si>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</si>
  <si>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</si>
  <si>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</si>
  <si>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</si>
  <si>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</si>
  <si>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</si>
  <si>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</si>
  <si>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</si>
  <si>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</si>
  <si>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</si>
  <si>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10/0,4-0,23</t>
  </si>
  <si>
    <t>ТП "Новосафоново"</t>
  </si>
  <si>
    <t>ТП "Ключи"</t>
  </si>
  <si>
    <t>Трансформаторная подстанция</t>
  </si>
  <si>
    <t>КТП 2×630 Прокопьевскэнерго</t>
  </si>
  <si>
    <t>ТП "Прокопьевсэнерго"</t>
  </si>
  <si>
    <t>КТП-780П</t>
  </si>
  <si>
    <t>ТП-284П</t>
  </si>
  <si>
    <t>ТП-137П</t>
  </si>
  <si>
    <t>ТП-169П</t>
  </si>
  <si>
    <t>ТП-300П</t>
  </si>
  <si>
    <t>КТП0446П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</si>
</sst>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12" xfId="0" applyFont="1" applyBorder="1" applyAlignment="1">
      <alignment horizontal="center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5" sqref="D5:K24"/>
    </sheetView>
  </sheetViews>
  <sheetFormatPr defaultColWidth="9.140625" defaultRowHeight="15"/>
  <cols>
    <col min="1" max="1" width="4.7109375" style="4" customWidth="1"/>
    <col min="2" max="2" width="42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10" width="20.7109375" style="4" customWidth="1"/>
    <col min="11" max="11" width="38.7109375" style="4" customWidth="1"/>
    <col min="12" max="16384" width="9.140625" style="1" customWidth="1"/>
  </cols>
  <sheetData>
    <row r="1" spans="1:11" ht="37.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2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38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s="2" customFormat="1" ht="15.75" customHeight="1">
      <c r="A5" s="11">
        <v>1</v>
      </c>
      <c r="B5" s="12" t="s">
        <v>29</v>
      </c>
      <c r="C5" s="13" t="s">
        <v>14</v>
      </c>
      <c r="D5" s="10">
        <v>10</v>
      </c>
      <c r="E5" s="10">
        <v>10</v>
      </c>
      <c r="F5" s="17"/>
      <c r="G5" s="17"/>
      <c r="H5" s="17"/>
      <c r="I5" s="18">
        <f>E5*0.89*1.2-0.5355-0.875-0.504-2.125-0.8-0.8-0.8-0.8-0.8-1.28-4+2.64</f>
        <v>0.000500000000000167</v>
      </c>
      <c r="J5" s="18">
        <f>I5-0.504-0.35+0.854</f>
        <v>0.000500000000000167</v>
      </c>
      <c r="K5" s="18">
        <f>J5</f>
        <v>0.000500000000000167</v>
      </c>
    </row>
    <row r="6" spans="1:11" s="2" customFormat="1" ht="15.75" customHeight="1">
      <c r="A6" s="11">
        <f>A5+1</f>
        <v>2</v>
      </c>
      <c r="B6" s="12" t="s">
        <v>36</v>
      </c>
      <c r="C6" s="13" t="s">
        <v>13</v>
      </c>
      <c r="D6" s="8">
        <v>31.5</v>
      </c>
      <c r="E6" s="8">
        <v>31.5</v>
      </c>
      <c r="F6" s="14"/>
      <c r="G6" s="14"/>
      <c r="H6" s="14"/>
      <c r="I6" s="8">
        <f>31.5*0.89-4.863-0.015</f>
        <v>23.157</v>
      </c>
      <c r="J6" s="8">
        <f>31.5*0.89-4.863-0.015</f>
        <v>23.157</v>
      </c>
      <c r="K6" s="8">
        <f>31.5*0.89-4.863-0.015</f>
        <v>23.157</v>
      </c>
    </row>
    <row r="7" spans="1:11" s="2" customFormat="1" ht="15.75" customHeight="1">
      <c r="A7" s="11">
        <f aca="true" t="shared" si="0" ref="A7:A24">A6+1</f>
        <v>3</v>
      </c>
      <c r="B7" s="12" t="s">
        <v>22</v>
      </c>
      <c r="C7" s="13" t="s">
        <v>23</v>
      </c>
      <c r="D7" s="8">
        <v>10</v>
      </c>
      <c r="E7" s="8">
        <v>10</v>
      </c>
      <c r="F7" s="14"/>
      <c r="G7" s="14"/>
      <c r="H7" s="14"/>
      <c r="I7" s="8">
        <f>2.2-0.3225</f>
        <v>1.8775000000000002</v>
      </c>
      <c r="J7" s="8">
        <f>2.2-0.3225-0.2-0.03</f>
        <v>1.6475000000000002</v>
      </c>
      <c r="K7" s="8">
        <f>J7</f>
        <v>1.6475000000000002</v>
      </c>
    </row>
    <row r="8" spans="1:11" s="2" customFormat="1" ht="15.75" customHeight="1">
      <c r="A8" s="11">
        <f t="shared" si="0"/>
        <v>4</v>
      </c>
      <c r="B8" s="12" t="s">
        <v>26</v>
      </c>
      <c r="C8" s="13" t="s">
        <v>13</v>
      </c>
      <c r="D8" s="8">
        <v>40</v>
      </c>
      <c r="E8" s="8">
        <v>40</v>
      </c>
      <c r="F8" s="14"/>
      <c r="G8" s="14"/>
      <c r="H8" s="14"/>
      <c r="I8" s="8">
        <f>40*0.89-0.69-0.294-1.313-0.113-2.4-1.74-0.23-3.672-0.726-2.75-0.87-1.26-0.218-0.58-1.569-1.092-0.2-0.145-1.749-0.34-0.046-1.26-0.045-0.06-0.166-0.15-1.99-1.672-1.811-0.504-0.05-0.454-0.148</f>
        <v>5.29300000000001</v>
      </c>
      <c r="J8" s="8">
        <f>40*0.89-0.69-0.294-1.313-0.113-2.4-1.74-0.23-3.672-0.726-2.75-0.87-1.26-0.218-0.58-1.569-1.092-0.2-0.145-1.749-0.34-0.046-1.26-0.045-0.06-0.166-0.15-1.99-1.672-1.811-0.504-0.05-0.454-0.148-1.6-0.096</f>
        <v>3.5970000000000097</v>
      </c>
      <c r="K8" s="8">
        <f>40*0.89-0.69-0.294-1.313-0.113-2.4-1.74-0.23-3.672-0.726-2.75-0.87-1.26-0.218-0.58-1.569-1.092-0.2-0.145-1.749-0.34-0.046-1.26-0.045-0.06-0.166-0.15-1.99-1.672-1.811-0.504-0.05-0.454-0.148-1.6</f>
        <v>3.69300000000001</v>
      </c>
    </row>
    <row r="9" spans="1:11" s="2" customFormat="1" ht="15.75" customHeight="1">
      <c r="A9" s="11">
        <f t="shared" si="0"/>
        <v>5</v>
      </c>
      <c r="B9" s="12" t="s">
        <v>15</v>
      </c>
      <c r="C9" s="13" t="s">
        <v>32</v>
      </c>
      <c r="D9" s="8">
        <v>10</v>
      </c>
      <c r="E9" s="8">
        <v>16</v>
      </c>
      <c r="F9" s="8">
        <v>16</v>
      </c>
      <c r="G9" s="9"/>
      <c r="H9" s="15"/>
      <c r="I9" s="16">
        <f>(D9+E9*0.92)-0.69-0.294-1.313-0.113-2.4-1.74-0.23-3.672-0.726-2.75-0.87</f>
        <v>9.922000000000002</v>
      </c>
      <c r="J9" s="16">
        <f>I9</f>
        <v>9.922000000000002</v>
      </c>
      <c r="K9" s="16">
        <f>J9</f>
        <v>9.922000000000002</v>
      </c>
    </row>
    <row r="10" spans="1:11" s="2" customFormat="1" ht="15.75" customHeight="1">
      <c r="A10" s="11">
        <f t="shared" si="0"/>
        <v>6</v>
      </c>
      <c r="B10" s="12" t="s">
        <v>16</v>
      </c>
      <c r="C10" s="13" t="s">
        <v>30</v>
      </c>
      <c r="D10" s="8">
        <v>10</v>
      </c>
      <c r="E10" s="8">
        <v>6.3</v>
      </c>
      <c r="F10" s="14"/>
      <c r="G10" s="14"/>
      <c r="H10" s="14"/>
      <c r="I10" s="8">
        <f>E10*0.92-1.26-0.218-0.58</f>
        <v>3.7380000000000004</v>
      </c>
      <c r="J10" s="8">
        <f>I10</f>
        <v>3.7380000000000004</v>
      </c>
      <c r="K10" s="8">
        <f>J10</f>
        <v>3.7380000000000004</v>
      </c>
    </row>
    <row r="11" spans="1:11" s="2" customFormat="1" ht="15.75" customHeight="1">
      <c r="A11" s="11">
        <f t="shared" si="0"/>
        <v>7</v>
      </c>
      <c r="B11" s="12" t="s">
        <v>17</v>
      </c>
      <c r="C11" s="13" t="s">
        <v>31</v>
      </c>
      <c r="D11" s="8">
        <v>15</v>
      </c>
      <c r="E11" s="8">
        <v>16</v>
      </c>
      <c r="F11" s="14"/>
      <c r="G11" s="14"/>
      <c r="H11" s="14"/>
      <c r="I11" s="8">
        <f>15*0.92-1.569-1.092-0.2-0.145-1.749-0.34-0.046-1.26-0.045-0.06-0.166-0.15</f>
        <v>6.978000000000002</v>
      </c>
      <c r="J11" s="8">
        <f>15*0.92-1.569-1.092-0.2-0.145-1.749-0.34-0.046-1.26-0.045-0.06-0.166-0.15-1.88</f>
        <v>5.0980000000000025</v>
      </c>
      <c r="K11" s="8">
        <f>15*0.92-1.569-1.092-0.2-0.145-1.749-0.34-0.046-1.26-0.045-0.06-0.166-0.15-1.88</f>
        <v>5.0980000000000025</v>
      </c>
    </row>
    <row r="12" spans="1:11" s="2" customFormat="1" ht="15.75" customHeight="1">
      <c r="A12" s="11">
        <f t="shared" si="0"/>
        <v>8</v>
      </c>
      <c r="B12" s="12" t="s">
        <v>40</v>
      </c>
      <c r="C12" s="13" t="s">
        <v>12</v>
      </c>
      <c r="D12" s="10">
        <v>10</v>
      </c>
      <c r="E12" s="10">
        <v>10</v>
      </c>
      <c r="F12" s="17"/>
      <c r="G12" s="17"/>
      <c r="H12" s="17"/>
      <c r="I12" s="10">
        <f>10*0.92-0.26-4.2-0.5-0.345-0.6-0.06-0.297-0.072-1.54-0.168-0.099-0.324</f>
        <v>0.735000000000001</v>
      </c>
      <c r="J12" s="10">
        <f>10*0.92-0.26-4.2-0.5-0.345-0.6-0.06-0.297-0.072-1.54-0.168-0.099-0.324</f>
        <v>0.735000000000001</v>
      </c>
      <c r="K12" s="10">
        <f>10*0.92-0.26-4.2-0.5-0.345-0.6-0.06-0.297-0.072-1.54-0.168-0.099-0.324</f>
        <v>0.735000000000001</v>
      </c>
    </row>
    <row r="13" spans="1:11" ht="15.75">
      <c r="A13" s="11">
        <f t="shared" si="0"/>
        <v>9</v>
      </c>
      <c r="B13" s="12" t="s">
        <v>18</v>
      </c>
      <c r="C13" s="13" t="s">
        <v>12</v>
      </c>
      <c r="D13" s="14"/>
      <c r="E13" s="8">
        <v>10</v>
      </c>
      <c r="F13" s="8">
        <v>10</v>
      </c>
      <c r="G13" s="8"/>
      <c r="H13" s="14"/>
      <c r="I13" s="8">
        <f>10*1.2*0.92-0.61-1.2-0.76-0.935-1.104-0.06-1.714-2.019-0.954-0.092</f>
        <v>1.5920000000000016</v>
      </c>
      <c r="J13" s="8">
        <f>10*1.2*0.92-0.61-1.2-0.76-0.935-1.104-0.06-1.714-2.019-0.954-0.092</f>
        <v>1.5920000000000016</v>
      </c>
      <c r="K13" s="8">
        <f>10*1.2*0.92-0.61-1.2-0.76-0.935-1.104-0.06-1.714-2.019-0.954-0.092</f>
        <v>1.5920000000000016</v>
      </c>
    </row>
    <row r="14" spans="1:11" ht="15.75">
      <c r="A14" s="11">
        <f t="shared" si="0"/>
        <v>10</v>
      </c>
      <c r="B14" s="12" t="s">
        <v>19</v>
      </c>
      <c r="C14" s="13" t="s">
        <v>32</v>
      </c>
      <c r="D14" s="8">
        <v>10</v>
      </c>
      <c r="E14" s="8">
        <v>10</v>
      </c>
      <c r="F14" s="14"/>
      <c r="G14" s="14"/>
      <c r="H14" s="14"/>
      <c r="I14" s="8">
        <f>J14</f>
        <v>7.2749999999999995</v>
      </c>
      <c r="J14" s="8">
        <f>11-1.73-1.577-0.058-0.36</f>
        <v>7.2749999999999995</v>
      </c>
      <c r="K14" s="8">
        <f>11-1.73-1.577-0.058-0.36</f>
        <v>7.2749999999999995</v>
      </c>
    </row>
    <row r="15" spans="1:11" ht="15.75">
      <c r="A15" s="11">
        <f t="shared" si="0"/>
        <v>11</v>
      </c>
      <c r="B15" s="12" t="s">
        <v>20</v>
      </c>
      <c r="C15" s="13" t="s">
        <v>12</v>
      </c>
      <c r="D15" s="8">
        <v>16</v>
      </c>
      <c r="E15" s="8">
        <v>16</v>
      </c>
      <c r="F15" s="14"/>
      <c r="G15" s="14"/>
      <c r="H15" s="14"/>
      <c r="I15" s="8">
        <f>D15*0.92-2.05-1.21-1.44</f>
        <v>10.020000000000001</v>
      </c>
      <c r="J15" s="8">
        <f>D15*0.92-2.05-1.21-1.44</f>
        <v>10.020000000000001</v>
      </c>
      <c r="K15" s="8">
        <f>D15*0.92-2.05-1.21</f>
        <v>11.46</v>
      </c>
    </row>
    <row r="16" spans="1:11" ht="15.75">
      <c r="A16" s="11">
        <f t="shared" si="0"/>
        <v>12</v>
      </c>
      <c r="B16" s="12" t="s">
        <v>21</v>
      </c>
      <c r="C16" s="13" t="s">
        <v>12</v>
      </c>
      <c r="D16" s="8">
        <v>10</v>
      </c>
      <c r="E16" s="8">
        <v>10</v>
      </c>
      <c r="F16" s="14"/>
      <c r="G16" s="14"/>
      <c r="H16" s="14"/>
      <c r="I16" s="8">
        <f>10*0.92-2.75-1.255-0.732-0.055-0.2225</f>
        <v>4.185500000000001</v>
      </c>
      <c r="J16" s="8">
        <f>10*0.92-2.75-1.255-0.732-0.055-0.2225</f>
        <v>4.185500000000001</v>
      </c>
      <c r="K16" s="8">
        <f>10*0.92-2.75-1.255-0.732-0.055-0.2225</f>
        <v>4.185500000000001</v>
      </c>
    </row>
    <row r="17" spans="1:11" ht="15.75">
      <c r="A17" s="11">
        <f t="shared" si="0"/>
        <v>13</v>
      </c>
      <c r="B17" s="12" t="s">
        <v>24</v>
      </c>
      <c r="C17" s="13" t="s">
        <v>12</v>
      </c>
      <c r="D17" s="8">
        <v>15</v>
      </c>
      <c r="E17" s="8">
        <v>15</v>
      </c>
      <c r="F17" s="14"/>
      <c r="G17" s="14"/>
      <c r="H17" s="14"/>
      <c r="I17" s="8">
        <v>9.2</v>
      </c>
      <c r="J17" s="8">
        <v>9.2</v>
      </c>
      <c r="K17" s="8">
        <v>9.2</v>
      </c>
    </row>
    <row r="18" spans="1:11" ht="15.75">
      <c r="A18" s="11">
        <f t="shared" si="0"/>
        <v>14</v>
      </c>
      <c r="B18" s="12" t="s">
        <v>25</v>
      </c>
      <c r="C18" s="13" t="s">
        <v>12</v>
      </c>
      <c r="D18" s="8">
        <v>10</v>
      </c>
      <c r="E18" s="8">
        <v>10</v>
      </c>
      <c r="F18" s="14"/>
      <c r="G18" s="14"/>
      <c r="H18" s="14"/>
      <c r="I18" s="8">
        <f>E18*0.92-0.41-1.08-2.367-0.666-1.926-1.223-2.063+0.535</f>
        <v>0</v>
      </c>
      <c r="J18" s="8">
        <f>E18*0.92-0.41-1.08-2.367-0.666-1.926-1.223-2.063-0.142+0.677</f>
        <v>0</v>
      </c>
      <c r="K18" s="8">
        <f>J18</f>
        <v>0</v>
      </c>
    </row>
    <row r="19" spans="1:11" ht="15.75">
      <c r="A19" s="11">
        <f t="shared" si="0"/>
        <v>15</v>
      </c>
      <c r="B19" s="12" t="s">
        <v>27</v>
      </c>
      <c r="C19" s="13" t="s">
        <v>12</v>
      </c>
      <c r="D19" s="8">
        <v>10</v>
      </c>
      <c r="E19" s="8">
        <v>10</v>
      </c>
      <c r="F19" s="14"/>
      <c r="G19" s="14"/>
      <c r="H19" s="14"/>
      <c r="I19" s="8">
        <f>D19*0.89-4.025</f>
        <v>4.875</v>
      </c>
      <c r="J19" s="8">
        <f>I19-2.25-2.25</f>
        <v>0.375</v>
      </c>
      <c r="K19" s="8">
        <f>J19</f>
        <v>0.375</v>
      </c>
    </row>
    <row r="20" spans="1:11" ht="15.75">
      <c r="A20" s="11">
        <f t="shared" si="0"/>
        <v>16</v>
      </c>
      <c r="B20" s="12" t="s">
        <v>28</v>
      </c>
      <c r="C20" s="13" t="s">
        <v>12</v>
      </c>
      <c r="D20" s="8">
        <v>10</v>
      </c>
      <c r="E20" s="8"/>
      <c r="F20" s="8">
        <v>10</v>
      </c>
      <c r="G20" s="8"/>
      <c r="H20" s="14"/>
      <c r="I20" s="8">
        <f>10*0.92-2.15-1.7-2.24-0.26</f>
        <v>2.8500000000000005</v>
      </c>
      <c r="J20" s="8">
        <f>10*0.92-2.15-1.7-2.24-0.26</f>
        <v>2.8500000000000005</v>
      </c>
      <c r="K20" s="8">
        <f>10*0.92-2.15-1.7-2.24-0.26</f>
        <v>2.8500000000000005</v>
      </c>
    </row>
    <row r="21" spans="1:11" ht="15.75">
      <c r="A21" s="11">
        <f t="shared" si="0"/>
        <v>17</v>
      </c>
      <c r="B21" s="12" t="s">
        <v>42</v>
      </c>
      <c r="C21" s="13" t="s">
        <v>35</v>
      </c>
      <c r="D21" s="8">
        <v>16</v>
      </c>
      <c r="E21" s="8">
        <v>16</v>
      </c>
      <c r="F21" s="8"/>
      <c r="G21" s="8"/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0"/>
        <v>18</v>
      </c>
      <c r="B22" s="12" t="s">
        <v>37</v>
      </c>
      <c r="C22" s="13" t="s">
        <v>34</v>
      </c>
      <c r="D22" s="10">
        <v>2.5</v>
      </c>
      <c r="E22" s="10">
        <v>2.5</v>
      </c>
      <c r="F22" s="17"/>
      <c r="G22" s="17"/>
      <c r="H22" s="17"/>
      <c r="I22" s="10">
        <f>D22*0.92-2.125</f>
        <v>0.17500000000000027</v>
      </c>
      <c r="J22" s="10">
        <f>D22*0.92-2.125</f>
        <v>0.17500000000000027</v>
      </c>
      <c r="K22" s="10">
        <f>D22*0.92-2.125</f>
        <v>0.17500000000000027</v>
      </c>
    </row>
    <row r="23" spans="1:11" ht="15.75">
      <c r="A23" s="11">
        <f t="shared" si="0"/>
        <v>19</v>
      </c>
      <c r="B23" s="12" t="s">
        <v>41</v>
      </c>
      <c r="C23" s="13" t="s">
        <v>12</v>
      </c>
      <c r="D23" s="10">
        <v>16</v>
      </c>
      <c r="E23" s="10">
        <v>16</v>
      </c>
      <c r="F23" s="17"/>
      <c r="G23" s="17"/>
      <c r="H23" s="17"/>
      <c r="I23" s="10">
        <f>D23*1.2*0.92-15.914</f>
        <v>1.7500000000000018</v>
      </c>
      <c r="J23" s="10">
        <f>E23*1.2*0.92-15.914</f>
        <v>1.7500000000000018</v>
      </c>
      <c r="K23" s="10">
        <f>D23*1.2*0.92-15.914</f>
        <v>1.7500000000000018</v>
      </c>
    </row>
    <row r="24" spans="1:11" ht="15.75" customHeight="1">
      <c r="A24" s="11">
        <f t="shared" si="0"/>
        <v>20</v>
      </c>
      <c r="B24" s="12" t="s">
        <v>39</v>
      </c>
      <c r="C24" s="13" t="s">
        <v>12</v>
      </c>
      <c r="D24" s="10">
        <v>10</v>
      </c>
      <c r="E24" s="10">
        <v>10</v>
      </c>
      <c r="F24" s="17"/>
      <c r="G24" s="17"/>
      <c r="H24" s="17"/>
      <c r="I24" s="10">
        <f>D24*1.2*0.92-10.432-0.1</f>
        <v>0.5080000000000006</v>
      </c>
      <c r="J24" s="10">
        <f>E24*1.2*0.92-10.432-0.1</f>
        <v>0.5080000000000006</v>
      </c>
      <c r="K24" s="10">
        <f>D24*1.2*0.92-10.432-0.1</f>
        <v>0.5080000000000006</v>
      </c>
    </row>
    <row r="25" ht="15">
      <c r="B25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conditionalFormatting sqref="I9">
    <cfRule type="expression" priority="5" dxfId="0" stopIfTrue="1">
      <formula>IK9="Н"</formula>
    </cfRule>
  </conditionalFormatting>
  <conditionalFormatting sqref="J9">
    <cfRule type="expression" priority="3" dxfId="0" stopIfTrue="1">
      <formula>IL9="Н"</formula>
    </cfRule>
  </conditionalFormatting>
  <conditionalFormatting sqref="K9">
    <cfRule type="expression" priority="2" dxfId="0" stopIfTrue="1">
      <formula>IM9="Н"</formula>
    </cfRule>
  </conditionalFormatting>
  <conditionalFormatting sqref="H9">
    <cfRule type="expression" priority="6" dxfId="0" stopIfTrue="1">
      <formula>IT9="Н"</formula>
    </cfRule>
  </conditionalFormatting>
  <printOptions/>
  <pageMargins left="0.31496062992125984" right="0.1968503937007874" top="0.4330708661417323" bottom="0.35433070866141736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5" sqref="D5:K38"/>
    </sheetView>
  </sheetViews>
  <sheetFormatPr defaultColWidth="9.140625" defaultRowHeight="15"/>
  <cols>
    <col min="1" max="1" width="4.7109375" style="4" customWidth="1"/>
    <col min="2" max="2" width="34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37.8515625" style="4" customWidth="1"/>
    <col min="12" max="16384" width="9.140625" style="1" customWidth="1"/>
  </cols>
  <sheetData>
    <row r="1" spans="1:11" ht="37.5" customHeight="1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8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38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ht="15.75">
      <c r="A5" s="11">
        <f>1</f>
        <v>1</v>
      </c>
      <c r="B5" s="12" t="s">
        <v>46</v>
      </c>
      <c r="C5" s="13" t="s">
        <v>47</v>
      </c>
      <c r="D5" s="8"/>
      <c r="E5" s="8"/>
      <c r="F5" s="19">
        <v>0.32</v>
      </c>
      <c r="G5" s="19">
        <v>0.56</v>
      </c>
      <c r="H5" s="19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46</v>
      </c>
      <c r="C6" s="13" t="s">
        <v>48</v>
      </c>
      <c r="D6" s="8"/>
      <c r="E6" s="8">
        <v>0.18</v>
      </c>
      <c r="F6" s="19"/>
      <c r="G6" s="19"/>
      <c r="H6" s="19"/>
      <c r="I6" s="8">
        <v>0.165</v>
      </c>
      <c r="J6" s="8">
        <v>0.165</v>
      </c>
      <c r="K6" s="8">
        <v>0.165</v>
      </c>
    </row>
    <row r="7" spans="1:11" s="20" customFormat="1" ht="15.75">
      <c r="A7" s="11">
        <f t="shared" si="0"/>
        <v>3</v>
      </c>
      <c r="B7" s="12" t="s">
        <v>49</v>
      </c>
      <c r="C7" s="13" t="s">
        <v>50</v>
      </c>
      <c r="D7" s="8"/>
      <c r="E7" s="8"/>
      <c r="F7" s="19">
        <v>0.63</v>
      </c>
      <c r="G7" s="14"/>
      <c r="H7" s="14"/>
      <c r="I7" s="8">
        <v>0</v>
      </c>
      <c r="J7" s="8">
        <v>0</v>
      </c>
      <c r="K7" s="8">
        <v>0</v>
      </c>
    </row>
    <row r="8" spans="1:11" s="20" customFormat="1" ht="15.75">
      <c r="A8" s="11">
        <f t="shared" si="0"/>
        <v>4</v>
      </c>
      <c r="B8" s="12" t="s">
        <v>49</v>
      </c>
      <c r="C8" s="13" t="s">
        <v>48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20" customFormat="1" ht="15.75">
      <c r="A9" s="11">
        <f t="shared" si="0"/>
        <v>5</v>
      </c>
      <c r="B9" s="12" t="s">
        <v>51</v>
      </c>
      <c r="C9" s="13" t="s">
        <v>47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20" customFormat="1" ht="15.75">
      <c r="A10" s="11">
        <f t="shared" si="0"/>
        <v>6</v>
      </c>
      <c r="B10" s="12" t="s">
        <v>51</v>
      </c>
      <c r="C10" s="13" t="s">
        <v>48</v>
      </c>
      <c r="D10" s="8"/>
      <c r="E10" s="8"/>
      <c r="F10" s="8">
        <v>0.18</v>
      </c>
      <c r="G10" s="19">
        <v>0.1</v>
      </c>
      <c r="H10" s="19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52</v>
      </c>
      <c r="C11" s="13" t="s">
        <v>50</v>
      </c>
      <c r="D11" s="19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53</v>
      </c>
      <c r="C12" s="13" t="s">
        <v>47</v>
      </c>
      <c r="D12" s="8">
        <v>1</v>
      </c>
      <c r="E12" s="19">
        <v>0.56</v>
      </c>
      <c r="F12" s="14"/>
      <c r="G12" s="14"/>
      <c r="H12" s="14"/>
      <c r="I12" s="8">
        <f>F13*0.92-0.06-0.03</f>
        <v>0.42520000000000013</v>
      </c>
      <c r="J12" s="8">
        <f>E12*0.92-0.06-0.03-0.155</f>
        <v>0.2702000000000001</v>
      </c>
      <c r="K12" s="8">
        <f>E12*0.92-0.06-0.03-0.155</f>
        <v>0.2702000000000001</v>
      </c>
    </row>
    <row r="13" spans="1:11" ht="15.75">
      <c r="A13" s="11">
        <f aca="true" t="shared" si="1" ref="A13:A38">A12+1</f>
        <v>9</v>
      </c>
      <c r="B13" s="12" t="s">
        <v>54</v>
      </c>
      <c r="C13" s="13" t="s">
        <v>50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55</v>
      </c>
      <c r="C14" s="13" t="s">
        <v>47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55</v>
      </c>
      <c r="C15" s="13" t="s">
        <v>50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56</v>
      </c>
      <c r="C16" s="13" t="s">
        <v>50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57</v>
      </c>
      <c r="C17" s="13" t="s">
        <v>47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57</v>
      </c>
      <c r="C18" s="13" t="s">
        <v>50</v>
      </c>
      <c r="D18" s="8"/>
      <c r="E18" s="8"/>
      <c r="F18" s="8"/>
      <c r="G18" s="8">
        <v>0.18</v>
      </c>
      <c r="H18" s="19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58</v>
      </c>
      <c r="C19" s="13" t="s">
        <v>50</v>
      </c>
      <c r="D19" s="8">
        <v>1</v>
      </c>
      <c r="E19" s="8">
        <v>1</v>
      </c>
      <c r="F19" s="8"/>
      <c r="G19" s="8"/>
      <c r="H19" s="19"/>
      <c r="I19" s="8">
        <f>1*0.92-0.4-0.4</f>
        <v>0.12</v>
      </c>
      <c r="J19" s="8">
        <v>0.92</v>
      </c>
      <c r="K19" s="8">
        <v>0.92</v>
      </c>
    </row>
    <row r="20" spans="1:11" ht="15.75">
      <c r="A20" s="11">
        <f t="shared" si="1"/>
        <v>16</v>
      </c>
      <c r="B20" s="12" t="s">
        <v>59</v>
      </c>
      <c r="C20" s="13" t="s">
        <v>50</v>
      </c>
      <c r="D20" s="8">
        <v>1</v>
      </c>
      <c r="E20" s="8">
        <v>1</v>
      </c>
      <c r="F20" s="14"/>
      <c r="G20" s="14"/>
      <c r="H20" s="14"/>
      <c r="I20" s="8">
        <v>0.4</v>
      </c>
      <c r="J20" s="8">
        <v>0.4</v>
      </c>
      <c r="K20" s="8">
        <v>0.4</v>
      </c>
    </row>
    <row r="21" spans="1:11" ht="15.75">
      <c r="A21" s="11">
        <f t="shared" si="1"/>
        <v>17</v>
      </c>
      <c r="B21" s="12" t="s">
        <v>59</v>
      </c>
      <c r="C21" s="13" t="s">
        <v>47</v>
      </c>
      <c r="D21" s="8"/>
      <c r="E21" s="8"/>
      <c r="F21" s="8">
        <v>1</v>
      </c>
      <c r="G21" s="8">
        <v>1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60</v>
      </c>
      <c r="C22" s="13" t="s">
        <v>50</v>
      </c>
      <c r="D22" s="19">
        <v>0.63</v>
      </c>
      <c r="E22" s="19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61</v>
      </c>
      <c r="C23" s="13" t="s">
        <v>50</v>
      </c>
      <c r="D23" s="8">
        <v>1</v>
      </c>
      <c r="E23" s="8">
        <v>1</v>
      </c>
      <c r="F23" s="14"/>
      <c r="G23" s="14"/>
      <c r="H23" s="14"/>
      <c r="I23" s="8">
        <v>0.92</v>
      </c>
      <c r="J23" s="8">
        <v>0.92</v>
      </c>
      <c r="K23" s="8">
        <v>0.92</v>
      </c>
    </row>
    <row r="24" spans="1:11" ht="15.75">
      <c r="A24" s="11">
        <f t="shared" si="1"/>
        <v>20</v>
      </c>
      <c r="B24" s="12" t="s">
        <v>62</v>
      </c>
      <c r="C24" s="13" t="s">
        <v>50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63</v>
      </c>
      <c r="C25" s="13" t="s">
        <v>50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64</v>
      </c>
      <c r="C26" s="13" t="s">
        <v>50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65</v>
      </c>
      <c r="C27" s="13" t="s">
        <v>66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67</v>
      </c>
      <c r="C28" s="13" t="s">
        <v>66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68</v>
      </c>
      <c r="C29" s="13" t="s">
        <v>66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15.75">
      <c r="A30" s="11">
        <f t="shared" si="1"/>
        <v>26</v>
      </c>
      <c r="B30" s="12" t="s">
        <v>69</v>
      </c>
      <c r="C30" s="13" t="s">
        <v>50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spans="1:11" ht="15.75">
      <c r="A31" s="11">
        <f t="shared" si="1"/>
        <v>27</v>
      </c>
      <c r="B31" s="12" t="s">
        <v>70</v>
      </c>
      <c r="C31" s="13" t="s">
        <v>50</v>
      </c>
      <c r="D31" s="8">
        <v>0.63</v>
      </c>
      <c r="E31" s="8">
        <v>0.63</v>
      </c>
      <c r="F31" s="14"/>
      <c r="G31" s="14"/>
      <c r="H31" s="14"/>
      <c r="I31" s="10">
        <v>0</v>
      </c>
      <c r="J31" s="10">
        <v>0</v>
      </c>
      <c r="K31" s="10">
        <v>0</v>
      </c>
    </row>
    <row r="32" spans="1:11" ht="15.75">
      <c r="A32" s="11">
        <f t="shared" si="1"/>
        <v>28</v>
      </c>
      <c r="B32" s="12" t="s">
        <v>71</v>
      </c>
      <c r="C32" s="13" t="s">
        <v>50</v>
      </c>
      <c r="D32" s="8">
        <v>0.4</v>
      </c>
      <c r="E32" s="8">
        <v>0.04</v>
      </c>
      <c r="F32" s="8">
        <v>0.04</v>
      </c>
      <c r="G32" s="8">
        <v>0.4</v>
      </c>
      <c r="H32" s="14"/>
      <c r="I32" s="10">
        <v>0</v>
      </c>
      <c r="J32" s="10">
        <v>0</v>
      </c>
      <c r="K32" s="10">
        <v>0</v>
      </c>
    </row>
    <row r="33" spans="1:11" ht="15.75">
      <c r="A33" s="11">
        <f t="shared" si="1"/>
        <v>29</v>
      </c>
      <c r="B33" s="12" t="s">
        <v>72</v>
      </c>
      <c r="C33" s="13" t="s">
        <v>66</v>
      </c>
      <c r="D33" s="8">
        <v>0.63</v>
      </c>
      <c r="E33" s="8"/>
      <c r="F33" s="14"/>
      <c r="G33" s="14"/>
      <c r="H33" s="14"/>
      <c r="I33" s="10">
        <v>0</v>
      </c>
      <c r="J33" s="10">
        <v>0</v>
      </c>
      <c r="K33" s="10">
        <v>0</v>
      </c>
    </row>
    <row r="34" spans="1:11" ht="15.75">
      <c r="A34" s="11">
        <f t="shared" si="1"/>
        <v>30</v>
      </c>
      <c r="B34" s="12" t="s">
        <v>73</v>
      </c>
      <c r="C34" s="13" t="s">
        <v>66</v>
      </c>
      <c r="D34" s="8">
        <v>0.4</v>
      </c>
      <c r="E34" s="8"/>
      <c r="F34" s="14"/>
      <c r="G34" s="14"/>
      <c r="H34" s="14"/>
      <c r="I34" s="10">
        <v>0</v>
      </c>
      <c r="J34" s="10">
        <v>0</v>
      </c>
      <c r="K34" s="10">
        <v>0</v>
      </c>
    </row>
    <row r="35" spans="1:11" ht="15.75">
      <c r="A35" s="11">
        <f t="shared" si="1"/>
        <v>31</v>
      </c>
      <c r="B35" s="12" t="s">
        <v>74</v>
      </c>
      <c r="C35" s="13" t="s">
        <v>66</v>
      </c>
      <c r="D35" s="8">
        <v>0.16</v>
      </c>
      <c r="E35" s="8"/>
      <c r="F35" s="14"/>
      <c r="G35" s="14"/>
      <c r="H35" s="14"/>
      <c r="I35" s="10">
        <v>0</v>
      </c>
      <c r="J35" s="10">
        <v>0</v>
      </c>
      <c r="K35" s="10">
        <v>0</v>
      </c>
    </row>
    <row r="36" spans="1:11" ht="15.75">
      <c r="A36" s="11">
        <f t="shared" si="1"/>
        <v>32</v>
      </c>
      <c r="B36" s="12" t="s">
        <v>75</v>
      </c>
      <c r="C36" s="13" t="s">
        <v>66</v>
      </c>
      <c r="D36" s="8">
        <v>0.4</v>
      </c>
      <c r="E36" s="8"/>
      <c r="F36" s="14"/>
      <c r="G36" s="14"/>
      <c r="H36" s="14"/>
      <c r="I36" s="10">
        <v>0</v>
      </c>
      <c r="J36" s="10">
        <v>0</v>
      </c>
      <c r="K36" s="10">
        <v>0</v>
      </c>
    </row>
    <row r="37" spans="1:11" ht="15.75">
      <c r="A37" s="11">
        <f t="shared" si="1"/>
        <v>33</v>
      </c>
      <c r="B37" s="12" t="s">
        <v>76</v>
      </c>
      <c r="C37" s="13" t="s">
        <v>66</v>
      </c>
      <c r="D37" s="8">
        <v>0.4</v>
      </c>
      <c r="E37" s="8"/>
      <c r="F37" s="14"/>
      <c r="G37" s="14"/>
      <c r="H37" s="14"/>
      <c r="I37" s="10">
        <v>0</v>
      </c>
      <c r="J37" s="10">
        <v>0</v>
      </c>
      <c r="K37" s="10">
        <v>0</v>
      </c>
    </row>
    <row r="38" spans="1:11" ht="15.75" customHeight="1">
      <c r="A38" s="11">
        <f t="shared" si="1"/>
        <v>34</v>
      </c>
      <c r="B38" s="12" t="s">
        <v>77</v>
      </c>
      <c r="C38" s="13" t="s">
        <v>66</v>
      </c>
      <c r="D38" s="10">
        <v>0.63</v>
      </c>
      <c r="E38" s="10"/>
      <c r="F38" s="17"/>
      <c r="G38" s="17"/>
      <c r="H38" s="17"/>
      <c r="I38" s="10">
        <v>0</v>
      </c>
      <c r="J38" s="10">
        <v>0</v>
      </c>
      <c r="K38" s="10">
        <v>0</v>
      </c>
    </row>
    <row r="39" ht="15">
      <c r="B39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8267716535433072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2019-01-14T09:04:46Z</cp:lastPrinted>
  <dcterms:created xsi:type="dcterms:W3CDTF">2009-12-26T06:59:08Z</dcterms:created>
  <dcterms:modified xsi:type="dcterms:W3CDTF">2022-06-27T04:26:14Z</dcterms:modified>
  <cp:category/>
  <cp:version/>
  <cp:contentType/>
  <cp:contentStatus/>
</cp:coreProperties>
</file>